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naud_l\Desktop\"/>
    </mc:Choice>
  </mc:AlternateContent>
  <xr:revisionPtr revIDLastSave="0" documentId="13_ncr:1_{34C7E690-C1EC-428B-9D8C-9001B5BE28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version tables" sheetId="2" r:id="rId1"/>
  </sheets>
  <definedNames>
    <definedName name="listemodèles">'Conversion tables'!$E$50:$E$57</definedName>
    <definedName name="tableaufocales">'Conversion tables'!$E$50:$F$57</definedName>
    <definedName name="_xlnm.Print_Area" localSheetId="0">'Conversion tables'!$A$1:$J$76</definedName>
  </definedNames>
  <calcPr calcId="181029"/>
  <customWorkbookViews>
    <customWorkbookView name="essai" guid="{3D115005-067C-4362-9FFE-156596E5FEEC}" includePrintSettings="0" includeHiddenRowCol="0" maximized="1" xWindow="-8" yWindow="-8" windowWidth="1936" windowHeight="105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2" l="1"/>
  <c r="G41" i="2"/>
  <c r="E37" i="2"/>
  <c r="E24" i="2"/>
  <c r="E31" i="2" l="1"/>
  <c r="E34" i="2" s="1"/>
  <c r="E25" i="2"/>
  <c r="E32" i="2" s="1"/>
  <c r="E35" i="2" s="1"/>
  <c r="E41" i="2" l="1"/>
  <c r="F41" i="2"/>
  <c r="F42" i="2"/>
  <c r="E42" i="2"/>
  <c r="F64" i="2"/>
  <c r="F62" i="2"/>
  <c r="F66" i="2" s="1"/>
  <c r="F70" i="2"/>
  <c r="F72" i="2" l="1"/>
  <c r="F74" i="2" s="1"/>
</calcChain>
</file>

<file path=xl/sharedStrings.xml><?xml version="1.0" encoding="utf-8"?>
<sst xmlns="http://schemas.openxmlformats.org/spreadsheetml/2006/main" count="67" uniqueCount="46">
  <si>
    <t>rad</t>
  </si>
  <si>
    <t>vertical</t>
  </si>
  <si>
    <t>horizontal</t>
  </si>
  <si>
    <t xml:space="preserve">IFOV </t>
  </si>
  <si>
    <t>horizontale</t>
  </si>
  <si>
    <t>verticale</t>
  </si>
  <si>
    <t>mrad</t>
  </si>
  <si>
    <t xml:space="preserve">horizontal </t>
  </si>
  <si>
    <t>cy/mrad</t>
  </si>
  <si>
    <t>mm</t>
  </si>
  <si>
    <t>dimension angulaire</t>
  </si>
  <si>
    <t>dimesion angulaire</t>
  </si>
  <si>
    <t>degrees (°)</t>
  </si>
  <si>
    <t>Number of pixels</t>
  </si>
  <si>
    <t>Horizontal MRTD</t>
  </si>
  <si>
    <t>Vertical MRTD</t>
  </si>
  <si>
    <t>target step (mm) --&gt; target frequency (cy/mrad)</t>
  </si>
  <si>
    <t>Collimator model</t>
  </si>
  <si>
    <t>Focal length</t>
  </si>
  <si>
    <t>Recommended 4 bar target frequencies (cy/mrad)</t>
  </si>
  <si>
    <t>model</t>
  </si>
  <si>
    <t>IRCOL150/750</t>
  </si>
  <si>
    <t>IRCOL150/1000</t>
  </si>
  <si>
    <t>IRCOL300/1500</t>
  </si>
  <si>
    <t/>
  </si>
  <si>
    <t>IRCOL250/1500S</t>
  </si>
  <si>
    <t>target frequency (cy/mrad) --&gt; target step (mm)</t>
  </si>
  <si>
    <t>Target frequency</t>
  </si>
  <si>
    <t>Parameters of Camera Under Test</t>
  </si>
  <si>
    <t>Single bar width</t>
  </si>
  <si>
    <t>Focal Length (mm)</t>
  </si>
  <si>
    <t>CUSTOM</t>
  </si>
  <si>
    <t>Horizontal Field of View</t>
  </si>
  <si>
    <t>HFOV en radian (rad)</t>
  </si>
  <si>
    <t>VFOV en radian (rad)</t>
  </si>
  <si>
    <t>f1</t>
  </si>
  <si>
    <t>f2</t>
  </si>
  <si>
    <t>f3</t>
  </si>
  <si>
    <t>Vertical Field of View</t>
  </si>
  <si>
    <t>IRCOL400/2500</t>
  </si>
  <si>
    <t>COPI</t>
  </si>
  <si>
    <t>fréquence de coupure fc optique</t>
  </si>
  <si>
    <t>Wavelength max</t>
  </si>
  <si>
    <t>µm</t>
  </si>
  <si>
    <t>fréquence de coupure fc chromatique</t>
  </si>
  <si>
    <t>Aperture of the UUT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</si>
</sst>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4C4C4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0" fillId="2" borderId="0" xfId="0" applyNumberFormat="1" applyFill="1" applyBorder="1" applyProtection="1"/>
    <xf numFmtId="0" fontId="0" fillId="2" borderId="4" xfId="0" applyNumberFormat="1" applyFill="1" applyBorder="1" applyProtection="1"/>
    <xf numFmtId="0" fontId="0" fillId="0" borderId="9" xfId="0" applyNumberFormat="1" applyFill="1" applyBorder="1" applyProtection="1"/>
    <xf numFmtId="0" fontId="0" fillId="5" borderId="3" xfId="0" applyNumberFormat="1" applyFill="1" applyBorder="1" applyProtection="1"/>
    <xf numFmtId="0" fontId="0" fillId="5" borderId="0" xfId="0" applyNumberFormat="1" applyFill="1" applyBorder="1" applyProtection="1"/>
    <xf numFmtId="0" fontId="0" fillId="5" borderId="4" xfId="0" applyNumberFormat="1" applyFill="1" applyBorder="1" applyProtection="1"/>
    <xf numFmtId="0" fontId="0" fillId="5" borderId="3" xfId="0" applyNumberFormat="1" applyFill="1" applyBorder="1" applyAlignment="1" applyProtection="1">
      <alignment horizontal="center"/>
    </xf>
    <xf numFmtId="0" fontId="0" fillId="5" borderId="0" xfId="0" applyNumberFormat="1" applyFill="1" applyBorder="1" applyAlignment="1" applyProtection="1">
      <alignment horizontal="center"/>
    </xf>
    <xf numFmtId="0" fontId="0" fillId="5" borderId="4" xfId="0" applyNumberFormat="1" applyFill="1" applyBorder="1" applyAlignment="1" applyProtection="1">
      <alignment horizontal="center"/>
    </xf>
    <xf numFmtId="0" fontId="0" fillId="5" borderId="5" xfId="0" applyNumberFormat="1" applyFill="1" applyBorder="1" applyProtection="1"/>
    <xf numFmtId="0" fontId="0" fillId="6" borderId="2" xfId="0" applyNumberFormat="1" applyFill="1" applyBorder="1" applyAlignment="1" applyProtection="1">
      <alignment horizontal="center" vertical="center"/>
      <protection locked="0"/>
    </xf>
    <xf numFmtId="165" fontId="0" fillId="6" borderId="0" xfId="0" applyNumberFormat="1" applyFill="1" applyBorder="1" applyAlignment="1" applyProtection="1">
      <alignment horizontal="center" vertical="center"/>
      <protection locked="0"/>
    </xf>
    <xf numFmtId="0" fontId="0" fillId="6" borderId="0" xfId="0" applyNumberFormat="1" applyFill="1" applyBorder="1" applyAlignment="1" applyProtection="1">
      <alignment horizontal="center" vertical="center"/>
      <protection locked="0"/>
    </xf>
    <xf numFmtId="0" fontId="0" fillId="6" borderId="6" xfId="0" applyNumberFormat="1" applyFill="1" applyBorder="1" applyAlignment="1" applyProtection="1">
      <alignment horizontal="center" vertical="center"/>
      <protection locked="0"/>
    </xf>
    <xf numFmtId="164" fontId="0" fillId="7" borderId="0" xfId="0" applyNumberFormat="1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right"/>
      <protection locked="0"/>
    </xf>
    <xf numFmtId="0" fontId="0" fillId="6" borderId="0" xfId="0" applyFill="1" applyBorder="1" applyAlignment="1" applyProtection="1">
      <alignment horizontal="right"/>
      <protection locked="0"/>
    </xf>
    <xf numFmtId="0" fontId="0" fillId="6" borderId="7" xfId="0" quotePrefix="1" applyFill="1" applyBorder="1" applyProtection="1">
      <protection locked="0"/>
    </xf>
    <xf numFmtId="0" fontId="0" fillId="0" borderId="0" xfId="0" applyProtection="1"/>
    <xf numFmtId="0" fontId="4" fillId="0" borderId="0" xfId="0" applyFont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/>
    <xf numFmtId="0" fontId="0" fillId="3" borderId="11" xfId="0" applyNumberFormat="1" applyFill="1" applyBorder="1" applyAlignment="1" applyProtection="1"/>
    <xf numFmtId="0" fontId="0" fillId="3" borderId="0" xfId="0" applyNumberFormat="1" applyFill="1" applyBorder="1" applyAlignment="1" applyProtection="1"/>
    <xf numFmtId="0" fontId="0" fillId="3" borderId="4" xfId="0" applyNumberFormat="1" applyFill="1" applyBorder="1" applyAlignment="1" applyProtection="1"/>
    <xf numFmtId="0" fontId="0" fillId="3" borderId="6" xfId="0" applyNumberFormat="1" applyFill="1" applyBorder="1" applyAlignment="1" applyProtection="1"/>
    <xf numFmtId="0" fontId="0" fillId="3" borderId="7" xfId="0" applyNumberFormat="1" applyFill="1" applyBorder="1" applyAlignment="1" applyProtection="1"/>
    <xf numFmtId="0" fontId="3" fillId="4" borderId="8" xfId="0" applyFont="1" applyFill="1" applyBorder="1" applyProtection="1"/>
    <xf numFmtId="0" fontId="3" fillId="4" borderId="10" xfId="0" applyFont="1" applyFill="1" applyBorder="1" applyAlignment="1" applyProtection="1">
      <alignment horizontal="right"/>
    </xf>
    <xf numFmtId="0" fontId="0" fillId="5" borderId="3" xfId="0" applyFill="1" applyBorder="1" applyProtection="1"/>
    <xf numFmtId="0" fontId="0" fillId="5" borderId="4" xfId="0" applyFill="1" applyBorder="1" applyProtection="1"/>
    <xf numFmtId="0" fontId="0" fillId="5" borderId="4" xfId="0" quotePrefix="1" applyFill="1" applyBorder="1" applyProtection="1"/>
    <xf numFmtId="0" fontId="0" fillId="5" borderId="3" xfId="0" quotePrefix="1" applyFill="1" applyBorder="1" applyProtection="1"/>
    <xf numFmtId="0" fontId="0" fillId="5" borderId="5" xfId="0" applyFill="1" applyBorder="1" applyProtection="1"/>
    <xf numFmtId="0" fontId="0" fillId="5" borderId="11" xfId="0" applyFill="1" applyBorder="1" applyProtection="1"/>
    <xf numFmtId="0" fontId="0" fillId="5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0" fillId="5" borderId="3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164" fontId="0" fillId="7" borderId="6" xfId="0" applyNumberFormat="1" applyFill="1" applyBorder="1" applyAlignment="1" applyProtection="1">
      <alignment horizontal="right"/>
    </xf>
    <xf numFmtId="0" fontId="0" fillId="5" borderId="7" xfId="0" applyFill="1" applyBorder="1" applyProtection="1"/>
    <xf numFmtId="0" fontId="0" fillId="5" borderId="1" xfId="0" applyNumberFormat="1" applyFill="1" applyBorder="1" applyProtection="1"/>
    <xf numFmtId="0" fontId="0" fillId="5" borderId="12" xfId="0" applyNumberFormat="1" applyFill="1" applyBorder="1" applyProtection="1"/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3" borderId="13" xfId="0" applyNumberFormat="1" applyFill="1" applyBorder="1" applyAlignment="1" applyProtection="1"/>
    <xf numFmtId="0" fontId="0" fillId="3" borderId="14" xfId="0" applyNumberFormat="1" applyFill="1" applyBorder="1" applyAlignment="1" applyProtection="1"/>
    <xf numFmtId="1" fontId="0" fillId="5" borderId="4" xfId="0" applyNumberFormat="1" applyFill="1" applyBorder="1" applyProtection="1"/>
    <xf numFmtId="1" fontId="0" fillId="5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8" borderId="0" xfId="0" applyFill="1" applyProtection="1"/>
    <xf numFmtId="12" fontId="1" fillId="5" borderId="8" xfId="0" applyNumberFormat="1" applyFont="1" applyFill="1" applyBorder="1" applyAlignment="1" applyProtection="1">
      <alignment horizontal="center"/>
    </xf>
    <xf numFmtId="12" fontId="1" fillId="5" borderId="9" xfId="0" applyNumberFormat="1" applyFont="1" applyFill="1" applyBorder="1" applyAlignment="1" applyProtection="1">
      <alignment horizontal="center"/>
    </xf>
    <xf numFmtId="12" fontId="1" fillId="5" borderId="10" xfId="0" applyNumberFormat="1" applyFont="1" applyFill="1" applyBorder="1" applyAlignment="1" applyProtection="1">
      <alignment horizontal="center"/>
    </xf>
    <xf numFmtId="0" fontId="0" fillId="5" borderId="8" xfId="0" applyNumberFormat="1" applyFill="1" applyBorder="1" applyAlignment="1" applyProtection="1">
      <alignment horizontal="center"/>
    </xf>
    <xf numFmtId="0" fontId="0" fillId="5" borderId="9" xfId="0" applyNumberFormat="1" applyFill="1" applyBorder="1" applyAlignment="1" applyProtection="1">
      <alignment horizontal="center"/>
    </xf>
    <xf numFmtId="0" fontId="0" fillId="5" borderId="10" xfId="0" applyNumberFormat="1" applyFill="1" applyBorder="1" applyAlignment="1" applyProtection="1">
      <alignment horizontal="center"/>
    </xf>
    <xf numFmtId="0" fontId="1" fillId="5" borderId="8" xfId="0" applyNumberFormat="1" applyFont="1" applyFill="1" applyBorder="1" applyAlignment="1" applyProtection="1">
      <alignment horizontal="center"/>
    </xf>
    <xf numFmtId="0" fontId="1" fillId="5" borderId="9" xfId="0" applyNumberFormat="1" applyFont="1" applyFill="1" applyBorder="1" applyAlignment="1" applyProtection="1">
      <alignment horizontal="center"/>
    </xf>
    <xf numFmtId="0" fontId="1" fillId="5" borderId="10" xfId="0" applyNumberFormat="1" applyFont="1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4C4C4C"/>
      <color rgb="FF4B4B4B"/>
      <color rgb="FFFFFF99"/>
      <color rgb="FFC8C8C8"/>
      <color rgb="FF29F7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22</xdr:row>
      <xdr:rowOff>38100</xdr:rowOff>
    </xdr:from>
    <xdr:to>
      <xdr:col>2</xdr:col>
      <xdr:colOff>647700</xdr:colOff>
      <xdr:row>26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1450" y="4038600"/>
          <a:ext cx="1885950" cy="4667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[Set the camera parameters in green fields here]  →</a:t>
          </a:r>
        </a:p>
      </xdr:txBody>
    </xdr:sp>
    <xdr:clientData/>
  </xdr:twoCellAnchor>
  <xdr:twoCellAnchor>
    <xdr:from>
      <xdr:col>0</xdr:col>
      <xdr:colOff>161924</xdr:colOff>
      <xdr:row>39</xdr:row>
      <xdr:rowOff>47625</xdr:rowOff>
    </xdr:from>
    <xdr:to>
      <xdr:col>2</xdr:col>
      <xdr:colOff>628649</xdr:colOff>
      <xdr:row>41</xdr:row>
      <xdr:rowOff>133350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924" y="5000625"/>
          <a:ext cx="1876425" cy="4667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[Computed</a:t>
          </a:r>
          <a:r>
            <a:rPr lang="fr-FR" sz="1100" b="1" baseline="0"/>
            <a:t> values of target freq. </a:t>
          </a:r>
          <a:r>
            <a:rPr lang="fr-FR" sz="1100" b="1"/>
            <a:t>in yellow fields here] →  </a:t>
          </a:r>
        </a:p>
      </xdr:txBody>
    </xdr:sp>
    <xdr:clientData/>
  </xdr:twoCellAnchor>
  <xdr:twoCellAnchor>
    <xdr:from>
      <xdr:col>3</xdr:col>
      <xdr:colOff>742950</xdr:colOff>
      <xdr:row>43</xdr:row>
      <xdr:rowOff>47626</xdr:rowOff>
    </xdr:from>
    <xdr:to>
      <xdr:col>6</xdr:col>
      <xdr:colOff>485775</xdr:colOff>
      <xdr:row>45</xdr:row>
      <xdr:rowOff>104776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52750" y="5762626"/>
          <a:ext cx="3162300" cy="4381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[See below the conversion tables cy/mrad ↔ mm</a:t>
          </a:r>
        </a:p>
        <a:p>
          <a:pPr algn="ctr"/>
          <a:r>
            <a:rPr lang="fr-FR" sz="1100" b="1"/>
            <a:t>depending on collimator focal length]  </a:t>
          </a:r>
        </a:p>
      </xdr:txBody>
    </xdr:sp>
    <xdr:clientData/>
  </xdr:twoCellAnchor>
  <xdr:twoCellAnchor>
    <xdr:from>
      <xdr:col>6</xdr:col>
      <xdr:colOff>152399</xdr:colOff>
      <xdr:row>54</xdr:row>
      <xdr:rowOff>153076</xdr:rowOff>
    </xdr:from>
    <xdr:to>
      <xdr:col>9</xdr:col>
      <xdr:colOff>484754</xdr:colOff>
      <xdr:row>57</xdr:row>
      <xdr:rowOff>61577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6048374" y="8535076"/>
          <a:ext cx="3942330" cy="480001"/>
          <a:chOff x="5886450" y="7873154"/>
          <a:chExt cx="3390899" cy="290772"/>
        </a:xfrm>
      </xdr:grpSpPr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5886450" y="7873154"/>
            <a:ext cx="3390899" cy="29077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[Check your HGH's IRCOL model or set your collimator                            focal length in green field here (in mm) ]  </a:t>
            </a:r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5943601" y="7978690"/>
            <a:ext cx="266700" cy="16192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←</a:t>
            </a:r>
          </a:p>
        </xdr:txBody>
      </xdr:sp>
    </xdr:grpSp>
    <xdr:clientData/>
  </xdr:twoCellAnchor>
  <xdr:twoCellAnchor>
    <xdr:from>
      <xdr:col>7</xdr:col>
      <xdr:colOff>247651</xdr:colOff>
      <xdr:row>59</xdr:row>
      <xdr:rowOff>133347</xdr:rowOff>
    </xdr:from>
    <xdr:to>
      <xdr:col>9</xdr:col>
      <xdr:colOff>247651</xdr:colOff>
      <xdr:row>60</xdr:row>
      <xdr:rowOff>171450</xdr:rowOff>
    </xdr:to>
    <xdr:grpSp>
      <xdr:nvGrpSpPr>
        <xdr:cNvPr id="14" name="Group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134226" y="9467847"/>
          <a:ext cx="2619375" cy="228603"/>
          <a:chOff x="6981826" y="8734422"/>
          <a:chExt cx="2095500" cy="228603"/>
        </a:xfrm>
      </xdr:grpSpPr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6981826" y="8734422"/>
            <a:ext cx="2095500" cy="22860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[ Select the collimator model ]  </a:t>
            </a:r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7056819" y="8765068"/>
            <a:ext cx="104366" cy="17720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←</a:t>
            </a:r>
          </a:p>
        </xdr:txBody>
      </xdr:sp>
    </xdr:grpSp>
    <xdr:clientData/>
  </xdr:twoCellAnchor>
  <xdr:twoCellAnchor>
    <xdr:from>
      <xdr:col>7</xdr:col>
      <xdr:colOff>247651</xdr:colOff>
      <xdr:row>61</xdr:row>
      <xdr:rowOff>171447</xdr:rowOff>
    </xdr:from>
    <xdr:to>
      <xdr:col>9</xdr:col>
      <xdr:colOff>247651</xdr:colOff>
      <xdr:row>63</xdr:row>
      <xdr:rowOff>19050</xdr:rowOff>
    </xdr:to>
    <xdr:grpSp>
      <xdr:nvGrpSpPr>
        <xdr:cNvPr id="15" name="Group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7134226" y="9886947"/>
          <a:ext cx="2619375" cy="228603"/>
          <a:chOff x="6981826" y="8734422"/>
          <a:chExt cx="2095500" cy="228603"/>
        </a:xfrm>
      </xdr:grpSpPr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6981826" y="8734422"/>
            <a:ext cx="2095500" cy="22860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[ Set the target frequency]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7056819" y="8765068"/>
            <a:ext cx="104366" cy="17720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←</a:t>
            </a:r>
          </a:p>
        </xdr:txBody>
      </xdr:sp>
    </xdr:grpSp>
    <xdr:clientData/>
  </xdr:twoCellAnchor>
  <xdr:twoCellAnchor>
    <xdr:from>
      <xdr:col>7</xdr:col>
      <xdr:colOff>228601</xdr:colOff>
      <xdr:row>67</xdr:row>
      <xdr:rowOff>152397</xdr:rowOff>
    </xdr:from>
    <xdr:to>
      <xdr:col>9</xdr:col>
      <xdr:colOff>228601</xdr:colOff>
      <xdr:row>69</xdr:row>
      <xdr:rowOff>0</xdr:rowOff>
    </xdr:to>
    <xdr:grpSp>
      <xdr:nvGrpSpPr>
        <xdr:cNvPr id="18" name="Group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7115176" y="10934697"/>
          <a:ext cx="2619375" cy="228603"/>
          <a:chOff x="6981826" y="8734422"/>
          <a:chExt cx="2095500" cy="228603"/>
        </a:xfrm>
      </xdr:grpSpPr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6981826" y="8734422"/>
            <a:ext cx="2095500" cy="22860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[ Select the collimator model ]  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7056819" y="8765068"/>
            <a:ext cx="104366" cy="17720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←</a:t>
            </a:r>
          </a:p>
        </xdr:txBody>
      </xdr:sp>
    </xdr:grpSp>
    <xdr:clientData/>
  </xdr:twoCellAnchor>
  <xdr:twoCellAnchor>
    <xdr:from>
      <xdr:col>7</xdr:col>
      <xdr:colOff>228601</xdr:colOff>
      <xdr:row>69</xdr:row>
      <xdr:rowOff>161922</xdr:rowOff>
    </xdr:from>
    <xdr:to>
      <xdr:col>9</xdr:col>
      <xdr:colOff>228601</xdr:colOff>
      <xdr:row>70</xdr:row>
      <xdr:rowOff>180975</xdr:rowOff>
    </xdr:to>
    <xdr:grpSp>
      <xdr:nvGrpSpPr>
        <xdr:cNvPr id="21" name="Group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115176" y="11325222"/>
          <a:ext cx="2619375" cy="209553"/>
          <a:chOff x="6981826" y="8734422"/>
          <a:chExt cx="2095500" cy="228603"/>
        </a:xfrm>
      </xdr:grpSpPr>
      <xdr:sp macro="" textlink="">
        <xdr:nvSpPr>
          <xdr:cNvPr id="22" name="ZoneTexte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6981826" y="8734422"/>
            <a:ext cx="2095500" cy="22860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[ Set the single bar width]</a:t>
            </a:r>
          </a:p>
        </xdr:txBody>
      </xdr:sp>
      <xdr:sp macro="" textlink="">
        <xdr:nvSpPr>
          <xdr:cNvPr id="23" name="ZoneText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7056819" y="8765068"/>
            <a:ext cx="104366" cy="17720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100" b="1"/>
              <a:t>←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K76"/>
  <sheetViews>
    <sheetView showGridLines="0" showRowColHeaders="0" tabSelected="1" showRuler="0" zoomScaleNormal="100" zoomScaleSheetLayoutView="145" zoomScalePageLayoutView="116" workbookViewId="0">
      <selection activeCell="F57" sqref="F57"/>
    </sheetView>
  </sheetViews>
  <sheetFormatPr baseColWidth="10" defaultColWidth="0" defaultRowHeight="15" x14ac:dyDescent="0.25"/>
  <cols>
    <col min="1" max="2" width="10.5703125" style="50" customWidth="1"/>
    <col min="3" max="3" width="12" style="50" customWidth="1"/>
    <col min="4" max="4" width="22.42578125" style="50" customWidth="1"/>
    <col min="5" max="5" width="15.85546875" style="50" customWidth="1"/>
    <col min="6" max="6" width="17" style="50" customWidth="1"/>
    <col min="7" max="7" width="14.85546875" style="50" customWidth="1"/>
    <col min="8" max="8" width="23.5703125" style="50" customWidth="1"/>
    <col min="9" max="9" width="15.7109375" style="50" customWidth="1"/>
    <col min="10" max="10" width="8.140625" style="50" customWidth="1"/>
    <col min="11" max="11" width="21.7109375" style="50" hidden="1" customWidth="1"/>
    <col min="12" max="16384" width="11.42578125" style="50" hidden="1"/>
  </cols>
  <sheetData>
    <row r="1" s="19" customFormat="1" ht="15" customHeight="1" x14ac:dyDescent="0.25"/>
    <row r="2" s="19" customFormat="1" ht="15" customHeight="1" x14ac:dyDescent="0.25"/>
    <row r="3" s="19" customFormat="1" ht="15" customHeight="1" x14ac:dyDescent="0.25"/>
    <row r="4" s="19" customFormat="1" ht="15" customHeight="1" x14ac:dyDescent="0.25"/>
    <row r="5" s="19" customFormat="1" ht="15" customHeight="1" x14ac:dyDescent="0.25"/>
    <row r="6" s="19" customFormat="1" ht="15" customHeight="1" x14ac:dyDescent="0.25"/>
    <row r="7" s="19" customFormat="1" ht="15" customHeight="1" x14ac:dyDescent="0.25"/>
    <row r="8" s="19" customFormat="1" ht="15" customHeight="1" x14ac:dyDescent="0.25"/>
    <row r="9" s="19" customFormat="1" ht="15" customHeight="1" x14ac:dyDescent="0.25"/>
    <row r="10" s="19" customFormat="1" ht="15" customHeight="1" x14ac:dyDescent="0.25"/>
    <row r="11" s="19" customFormat="1" ht="15" customHeight="1" x14ac:dyDescent="0.25"/>
    <row r="12" s="19" customFormat="1" ht="15" customHeight="1" x14ac:dyDescent="0.25"/>
    <row r="13" s="19" customFormat="1" ht="15" customHeight="1" x14ac:dyDescent="0.25"/>
    <row r="14" s="19" customFormat="1" ht="15" customHeight="1" x14ac:dyDescent="0.25"/>
    <row r="15" s="19" customFormat="1" ht="15" customHeight="1" x14ac:dyDescent="0.25"/>
    <row r="16" s="19" customFormat="1" ht="15" customHeight="1" x14ac:dyDescent="0.25"/>
    <row r="17" spans="1:7" s="19" customFormat="1" ht="15" customHeight="1" x14ac:dyDescent="0.25"/>
    <row r="18" spans="1:7" s="19" customFormat="1" ht="15" customHeight="1" x14ac:dyDescent="0.25"/>
    <row r="19" spans="1:7" s="19" customFormat="1" ht="15" customHeight="1" x14ac:dyDescent="0.25"/>
    <row r="20" spans="1:7" s="19" customFormat="1" ht="15" customHeight="1" thickBot="1" x14ac:dyDescent="0.3"/>
    <row r="21" spans="1:7" s="19" customFormat="1" ht="15" customHeight="1" thickBot="1" x14ac:dyDescent="0.3">
      <c r="D21" s="51" t="s">
        <v>28</v>
      </c>
      <c r="E21" s="52"/>
      <c r="F21" s="52"/>
      <c r="G21" s="53"/>
    </row>
    <row r="22" spans="1:7" s="19" customFormat="1" ht="15" customHeight="1" x14ac:dyDescent="0.25">
      <c r="D22" s="42" t="s">
        <v>32</v>
      </c>
      <c r="E22" s="11">
        <v>8</v>
      </c>
      <c r="F22" s="22" t="s">
        <v>12</v>
      </c>
      <c r="G22" s="23"/>
    </row>
    <row r="23" spans="1:7" s="19" customFormat="1" ht="15" customHeight="1" x14ac:dyDescent="0.25">
      <c r="A23" s="20"/>
      <c r="B23" s="20"/>
      <c r="C23" s="21"/>
      <c r="D23" s="43" t="s">
        <v>38</v>
      </c>
      <c r="E23" s="44">
        <v>4</v>
      </c>
      <c r="F23" s="45" t="s">
        <v>12</v>
      </c>
      <c r="G23" s="46"/>
    </row>
    <row r="24" spans="1:7" s="19" customFormat="1" ht="15" hidden="1" customHeight="1" x14ac:dyDescent="0.25">
      <c r="A24" s="20"/>
      <c r="B24" s="20"/>
      <c r="C24" s="21"/>
      <c r="D24" s="4" t="s">
        <v>33</v>
      </c>
      <c r="E24" s="12">
        <f>E22*PI()/180</f>
        <v>0.13962634015954636</v>
      </c>
      <c r="F24" s="1" t="s">
        <v>0</v>
      </c>
      <c r="G24" s="2"/>
    </row>
    <row r="25" spans="1:7" s="19" customFormat="1" ht="15" hidden="1" customHeight="1" x14ac:dyDescent="0.25">
      <c r="A25" s="20"/>
      <c r="B25" s="20"/>
      <c r="C25" s="21"/>
      <c r="D25" s="4" t="s">
        <v>34</v>
      </c>
      <c r="E25" s="12">
        <f>E23*PI()/180</f>
        <v>6.9813170079773182E-2</v>
      </c>
      <c r="F25" s="1" t="s">
        <v>0</v>
      </c>
      <c r="G25" s="2"/>
    </row>
    <row r="26" spans="1:7" s="19" customFormat="1" ht="15" customHeight="1" x14ac:dyDescent="0.25">
      <c r="A26" s="20"/>
      <c r="B26" s="20"/>
      <c r="C26" s="21"/>
      <c r="D26" s="4" t="s">
        <v>13</v>
      </c>
      <c r="E26" s="13">
        <v>320</v>
      </c>
      <c r="F26" s="24" t="s">
        <v>2</v>
      </c>
      <c r="G26" s="25"/>
    </row>
    <row r="27" spans="1:7" s="19" customFormat="1" ht="15" customHeight="1" x14ac:dyDescent="0.25">
      <c r="A27" s="20"/>
      <c r="B27" s="20"/>
      <c r="C27" s="21"/>
      <c r="D27" s="43" t="s">
        <v>13</v>
      </c>
      <c r="E27" s="44">
        <v>256</v>
      </c>
      <c r="F27" s="45" t="s">
        <v>1</v>
      </c>
      <c r="G27" s="46"/>
    </row>
    <row r="28" spans="1:7" s="19" customFormat="1" ht="15" customHeight="1" x14ac:dyDescent="0.25">
      <c r="A28" s="20"/>
      <c r="B28" s="20"/>
      <c r="C28" s="21"/>
      <c r="D28" s="43" t="s">
        <v>42</v>
      </c>
      <c r="E28" s="44">
        <v>14</v>
      </c>
      <c r="F28" s="45" t="s">
        <v>43</v>
      </c>
      <c r="G28" s="46"/>
    </row>
    <row r="29" spans="1:7" s="19" customFormat="1" ht="15" customHeight="1" thickBot="1" x14ac:dyDescent="0.3">
      <c r="A29" s="20"/>
      <c r="B29" s="20"/>
      <c r="C29" s="21"/>
      <c r="D29" s="4" t="s">
        <v>45</v>
      </c>
      <c r="E29" s="14">
        <v>30</v>
      </c>
      <c r="F29" s="26" t="s">
        <v>9</v>
      </c>
      <c r="G29" s="27"/>
    </row>
    <row r="30" spans="1:7" s="19" customFormat="1" ht="15" hidden="1" customHeight="1" thickBot="1" x14ac:dyDescent="0.3">
      <c r="D30" s="54" t="s">
        <v>3</v>
      </c>
      <c r="E30" s="55"/>
      <c r="F30" s="55"/>
      <c r="G30" s="56"/>
    </row>
    <row r="31" spans="1:7" s="19" customFormat="1" ht="15" hidden="1" customHeight="1" x14ac:dyDescent="0.25">
      <c r="D31" s="4" t="s">
        <v>7</v>
      </c>
      <c r="E31" s="5">
        <f>E24/E26*10^3</f>
        <v>0.43633231299858238</v>
      </c>
      <c r="F31" s="5" t="s">
        <v>6</v>
      </c>
      <c r="G31" s="6"/>
    </row>
    <row r="32" spans="1:7" s="19" customFormat="1" ht="15" hidden="1" customHeight="1" thickBot="1" x14ac:dyDescent="0.3">
      <c r="D32" s="4" t="s">
        <v>1</v>
      </c>
      <c r="E32" s="5">
        <f>E25/E27*10^3</f>
        <v>0.27270769562411401</v>
      </c>
      <c r="F32" s="5" t="s">
        <v>6</v>
      </c>
      <c r="G32" s="6"/>
    </row>
    <row r="33" spans="4:7" s="19" customFormat="1" ht="15" hidden="1" customHeight="1" thickBot="1" x14ac:dyDescent="0.3">
      <c r="D33" s="54" t="s">
        <v>41</v>
      </c>
      <c r="E33" s="55"/>
      <c r="F33" s="55"/>
      <c r="G33" s="56"/>
    </row>
    <row r="34" spans="4:7" s="19" customFormat="1" ht="15" hidden="1" customHeight="1" x14ac:dyDescent="0.25">
      <c r="D34" s="4" t="s">
        <v>4</v>
      </c>
      <c r="E34" s="5">
        <f>1/E31</f>
        <v>2.2918311805232929</v>
      </c>
      <c r="F34" s="5" t="s">
        <v>8</v>
      </c>
      <c r="G34" s="6"/>
    </row>
    <row r="35" spans="4:7" s="19" customFormat="1" ht="15" hidden="1" customHeight="1" thickBot="1" x14ac:dyDescent="0.3">
      <c r="D35" s="4" t="s">
        <v>5</v>
      </c>
      <c r="E35" s="5">
        <f>1/E32</f>
        <v>3.6669298888372683</v>
      </c>
      <c r="F35" s="5" t="s">
        <v>8</v>
      </c>
      <c r="G35" s="6"/>
    </row>
    <row r="36" spans="4:7" s="19" customFormat="1" ht="15" hidden="1" customHeight="1" thickBot="1" x14ac:dyDescent="0.3">
      <c r="D36" s="54" t="s">
        <v>44</v>
      </c>
      <c r="E36" s="55"/>
      <c r="F36" s="55"/>
      <c r="G36" s="56"/>
    </row>
    <row r="37" spans="4:7" s="19" customFormat="1" ht="15" hidden="1" customHeight="1" thickBot="1" x14ac:dyDescent="0.3">
      <c r="D37" s="4"/>
      <c r="E37" s="5">
        <f>E29/E28</f>
        <v>2.1428571428571428</v>
      </c>
      <c r="F37" s="5" t="s">
        <v>8</v>
      </c>
      <c r="G37" s="6"/>
    </row>
    <row r="38" spans="4:7" s="19" customFormat="1" ht="15" customHeight="1" thickBot="1" x14ac:dyDescent="0.3">
      <c r="D38" s="3"/>
      <c r="E38" s="3"/>
      <c r="F38" s="3"/>
      <c r="G38" s="3"/>
    </row>
    <row r="39" spans="4:7" s="19" customFormat="1" ht="15" customHeight="1" thickBot="1" x14ac:dyDescent="0.3">
      <c r="D39" s="57" t="s">
        <v>19</v>
      </c>
      <c r="E39" s="58"/>
      <c r="F39" s="58"/>
      <c r="G39" s="59"/>
    </row>
    <row r="40" spans="4:7" s="19" customFormat="1" ht="15" customHeight="1" x14ac:dyDescent="0.25">
      <c r="D40" s="7"/>
      <c r="E40" s="8" t="s">
        <v>35</v>
      </c>
      <c r="F40" s="8" t="s">
        <v>36</v>
      </c>
      <c r="G40" s="9" t="s">
        <v>37</v>
      </c>
    </row>
    <row r="41" spans="4:7" s="19" customFormat="1" ht="15" customHeight="1" x14ac:dyDescent="0.25">
      <c r="D41" s="4" t="s">
        <v>14</v>
      </c>
      <c r="E41" s="15">
        <f>0.15*(MIN(E34,$E$37))</f>
        <v>0.3214285714285714</v>
      </c>
      <c r="F41" s="15">
        <f>0.5*(MIN(E34,$E$37))</f>
        <v>1.0714285714285714</v>
      </c>
      <c r="G41" s="15">
        <f>0.6*(MIN(F34,$E$37))</f>
        <v>1.2857142857142856</v>
      </c>
    </row>
    <row r="42" spans="4:7" s="19" customFormat="1" ht="15" customHeight="1" thickBot="1" x14ac:dyDescent="0.3">
      <c r="D42" s="10" t="s">
        <v>15</v>
      </c>
      <c r="E42" s="15">
        <f>0.15*(MIN(E35,$E$37))</f>
        <v>0.3214285714285714</v>
      </c>
      <c r="F42" s="15">
        <f>0.5*(MIN(E35,$E$37))</f>
        <v>1.0714285714285714</v>
      </c>
      <c r="G42" s="15">
        <f>0.6*(MIN(F35,$E$37))</f>
        <v>1.2857142857142856</v>
      </c>
    </row>
    <row r="43" spans="4:7" s="19" customFormat="1" ht="15" customHeight="1" x14ac:dyDescent="0.25"/>
    <row r="44" spans="4:7" s="19" customFormat="1" ht="15" customHeight="1" x14ac:dyDescent="0.25"/>
    <row r="45" spans="4:7" s="19" customFormat="1" ht="15" customHeight="1" x14ac:dyDescent="0.25"/>
    <row r="46" spans="4:7" s="19" customFormat="1" ht="15" customHeight="1" x14ac:dyDescent="0.25"/>
    <row r="47" spans="4:7" s="19" customFormat="1" ht="15" customHeight="1" x14ac:dyDescent="0.25"/>
    <row r="48" spans="4:7" s="19" customFormat="1" ht="15" customHeight="1" thickBot="1" x14ac:dyDescent="0.3"/>
    <row r="49" spans="1:10" s="19" customFormat="1" ht="15" customHeight="1" thickBot="1" x14ac:dyDescent="0.3">
      <c r="E49" s="28" t="s">
        <v>20</v>
      </c>
      <c r="F49" s="29" t="s">
        <v>30</v>
      </c>
    </row>
    <row r="50" spans="1:10" s="19" customFormat="1" ht="15" customHeight="1" x14ac:dyDescent="0.25">
      <c r="E50" s="30" t="s">
        <v>21</v>
      </c>
      <c r="F50" s="31">
        <v>750</v>
      </c>
    </row>
    <row r="51" spans="1:10" s="19" customFormat="1" ht="15" customHeight="1" x14ac:dyDescent="0.25">
      <c r="E51" s="30" t="s">
        <v>22</v>
      </c>
      <c r="F51" s="31">
        <v>1000</v>
      </c>
    </row>
    <row r="52" spans="1:10" s="19" customFormat="1" ht="15" customHeight="1" x14ac:dyDescent="0.25">
      <c r="E52" s="30" t="s">
        <v>23</v>
      </c>
      <c r="F52" s="47">
        <v>1500.26</v>
      </c>
    </row>
    <row r="53" spans="1:10" s="19" customFormat="1" ht="15" customHeight="1" x14ac:dyDescent="0.25">
      <c r="E53" s="30" t="s">
        <v>39</v>
      </c>
      <c r="F53" s="31">
        <v>2500</v>
      </c>
    </row>
    <row r="54" spans="1:10" s="19" customFormat="1" ht="15" customHeight="1" x14ac:dyDescent="0.25">
      <c r="E54" s="30" t="s">
        <v>25</v>
      </c>
      <c r="F54" s="32">
        <v>1524</v>
      </c>
    </row>
    <row r="55" spans="1:10" s="19" customFormat="1" ht="15" customHeight="1" x14ac:dyDescent="0.25">
      <c r="E55" s="30" t="s">
        <v>40</v>
      </c>
      <c r="F55" s="32">
        <v>1524</v>
      </c>
    </row>
    <row r="56" spans="1:10" s="19" customFormat="1" ht="15" customHeight="1" x14ac:dyDescent="0.25">
      <c r="E56" s="33" t="s">
        <v>24</v>
      </c>
      <c r="F56" s="32"/>
    </row>
    <row r="57" spans="1:10" s="19" customFormat="1" ht="15" customHeight="1" thickBot="1" x14ac:dyDescent="0.3">
      <c r="E57" s="34" t="s">
        <v>31</v>
      </c>
      <c r="F57" s="18">
        <v>6000</v>
      </c>
    </row>
    <row r="58" spans="1:10" s="19" customFormat="1" ht="15" customHeight="1" x14ac:dyDescent="0.25"/>
    <row r="59" spans="1:10" s="49" customFormat="1" ht="15" customHeight="1" thickBot="1" x14ac:dyDescent="0.3"/>
    <row r="60" spans="1:10" s="19" customFormat="1" ht="15" customHeight="1" thickBot="1" x14ac:dyDescent="0.3">
      <c r="A60" s="50"/>
      <c r="B60" s="50"/>
      <c r="C60" s="50"/>
      <c r="D60" s="66" t="s">
        <v>26</v>
      </c>
      <c r="E60" s="67"/>
      <c r="F60" s="67"/>
      <c r="G60" s="68"/>
      <c r="H60" s="50"/>
      <c r="I60" s="50"/>
      <c r="J60" s="50"/>
    </row>
    <row r="61" spans="1:10" s="19" customFormat="1" ht="15" customHeight="1" x14ac:dyDescent="0.25">
      <c r="A61" s="50"/>
      <c r="B61" s="50"/>
      <c r="C61" s="50"/>
      <c r="D61" s="62" t="s">
        <v>17</v>
      </c>
      <c r="E61" s="63"/>
      <c r="F61" s="16" t="s">
        <v>21</v>
      </c>
      <c r="G61" s="35"/>
      <c r="H61" s="50"/>
      <c r="I61" s="50"/>
      <c r="J61" s="50"/>
    </row>
    <row r="62" spans="1:10" s="19" customFormat="1" ht="15" customHeight="1" x14ac:dyDescent="0.25">
      <c r="A62" s="50"/>
      <c r="B62" s="50"/>
      <c r="C62" s="50"/>
      <c r="D62" s="64" t="s">
        <v>18</v>
      </c>
      <c r="E62" s="65"/>
      <c r="F62" s="48">
        <f>VLOOKUP(F61,tableaufocales,2,FALSE)</f>
        <v>750</v>
      </c>
      <c r="G62" s="31" t="s">
        <v>9</v>
      </c>
      <c r="H62" s="50"/>
      <c r="I62" s="50"/>
      <c r="J62" s="50"/>
    </row>
    <row r="63" spans="1:10" s="19" customFormat="1" ht="15" customHeight="1" x14ac:dyDescent="0.25">
      <c r="A63" s="50"/>
      <c r="B63" s="50"/>
      <c r="C63" s="50"/>
      <c r="D63" s="64" t="s">
        <v>27</v>
      </c>
      <c r="E63" s="65"/>
      <c r="F63" s="17">
        <v>1.1000000000000001</v>
      </c>
      <c r="G63" s="31" t="s">
        <v>8</v>
      </c>
      <c r="H63" s="50"/>
      <c r="I63" s="50"/>
      <c r="J63" s="50"/>
    </row>
    <row r="64" spans="1:10" s="19" customFormat="1" ht="15" customHeight="1" x14ac:dyDescent="0.25">
      <c r="A64" s="50"/>
      <c r="B64" s="50"/>
      <c r="C64" s="50"/>
      <c r="D64" s="64" t="s">
        <v>11</v>
      </c>
      <c r="E64" s="65"/>
      <c r="F64" s="37">
        <f>1/F63</f>
        <v>0.90909090909090906</v>
      </c>
      <c r="G64" s="31" t="s">
        <v>6</v>
      </c>
      <c r="H64" s="50"/>
      <c r="I64" s="50"/>
      <c r="J64" s="50"/>
    </row>
    <row r="65" spans="1:10" s="19" customFormat="1" ht="9" customHeight="1" x14ac:dyDescent="0.25">
      <c r="A65" s="50"/>
      <c r="B65" s="50"/>
      <c r="C65" s="50"/>
      <c r="D65" s="38"/>
      <c r="E65" s="39"/>
      <c r="F65" s="37"/>
      <c r="G65" s="31"/>
      <c r="H65" s="50"/>
      <c r="I65" s="50"/>
      <c r="J65" s="50"/>
    </row>
    <row r="66" spans="1:10" s="19" customFormat="1" ht="15" customHeight="1" thickBot="1" x14ac:dyDescent="0.3">
      <c r="A66" s="50"/>
      <c r="B66" s="50"/>
      <c r="C66" s="50"/>
      <c r="D66" s="60" t="s">
        <v>29</v>
      </c>
      <c r="E66" s="61"/>
      <c r="F66" s="40">
        <f>IF(F62=0,"Set a focal length",F62*TAN(F64*0.001/2))</f>
        <v>0.3409091143876804</v>
      </c>
      <c r="G66" s="41" t="s">
        <v>9</v>
      </c>
      <c r="H66" s="50"/>
      <c r="I66" s="50"/>
      <c r="J66" s="50"/>
    </row>
    <row r="67" spans="1:10" ht="15" customHeight="1" thickBot="1" x14ac:dyDescent="0.3"/>
    <row r="68" spans="1:10" s="19" customFormat="1" ht="15" customHeight="1" thickBot="1" x14ac:dyDescent="0.3">
      <c r="A68" s="50"/>
      <c r="B68" s="50"/>
      <c r="C68" s="50"/>
      <c r="D68" s="66" t="s">
        <v>16</v>
      </c>
      <c r="E68" s="67"/>
      <c r="F68" s="67"/>
      <c r="G68" s="68"/>
      <c r="H68" s="50"/>
      <c r="I68" s="50"/>
      <c r="J68" s="50"/>
    </row>
    <row r="69" spans="1:10" s="19" customFormat="1" ht="15" customHeight="1" x14ac:dyDescent="0.25">
      <c r="A69" s="50"/>
      <c r="B69" s="50"/>
      <c r="C69" s="50"/>
      <c r="D69" s="62" t="s">
        <v>17</v>
      </c>
      <c r="E69" s="63"/>
      <c r="F69" s="16" t="s">
        <v>21</v>
      </c>
      <c r="G69" s="35"/>
      <c r="H69" s="50"/>
      <c r="I69" s="50"/>
      <c r="J69" s="50"/>
    </row>
    <row r="70" spans="1:10" s="19" customFormat="1" ht="15" customHeight="1" x14ac:dyDescent="0.25">
      <c r="A70" s="50"/>
      <c r="B70" s="50"/>
      <c r="C70" s="50"/>
      <c r="D70" s="64" t="s">
        <v>18</v>
      </c>
      <c r="E70" s="65"/>
      <c r="F70" s="48">
        <f>VLOOKUP(F69,tableaufocales,2,FALSE)</f>
        <v>750</v>
      </c>
      <c r="G70" s="31" t="s">
        <v>9</v>
      </c>
      <c r="H70" s="50"/>
      <c r="I70" s="50"/>
      <c r="J70" s="50"/>
    </row>
    <row r="71" spans="1:10" s="19" customFormat="1" ht="15" customHeight="1" x14ac:dyDescent="0.25">
      <c r="A71" s="50"/>
      <c r="B71" s="50"/>
      <c r="C71" s="50"/>
      <c r="D71" s="64" t="s">
        <v>29</v>
      </c>
      <c r="E71" s="65"/>
      <c r="F71" s="17">
        <v>0.46500000000000002</v>
      </c>
      <c r="G71" s="31" t="s">
        <v>9</v>
      </c>
      <c r="H71" s="50"/>
      <c r="I71" s="50"/>
      <c r="J71" s="50"/>
    </row>
    <row r="72" spans="1:10" s="19" customFormat="1" ht="15" customHeight="1" x14ac:dyDescent="0.25">
      <c r="A72" s="50"/>
      <c r="B72" s="50"/>
      <c r="C72" s="50"/>
      <c r="D72" s="64" t="s">
        <v>10</v>
      </c>
      <c r="E72" s="65"/>
      <c r="F72" s="36">
        <f>IF(F70=0,"Set a focal length",1000*2*ATAN(F71/(F70)))</f>
        <v>1.2399998411147033</v>
      </c>
      <c r="G72" s="31" t="s">
        <v>6</v>
      </c>
      <c r="H72" s="50"/>
      <c r="I72" s="50"/>
      <c r="J72" s="50"/>
    </row>
    <row r="73" spans="1:10" s="19" customFormat="1" ht="7.5" customHeight="1" x14ac:dyDescent="0.25">
      <c r="A73" s="50"/>
      <c r="B73" s="50"/>
      <c r="C73" s="50"/>
      <c r="D73" s="38"/>
      <c r="E73" s="39"/>
      <c r="F73" s="36"/>
      <c r="G73" s="31"/>
      <c r="H73" s="50"/>
      <c r="I73" s="50"/>
      <c r="J73" s="50"/>
    </row>
    <row r="74" spans="1:10" s="19" customFormat="1" ht="15" customHeight="1" thickBot="1" x14ac:dyDescent="0.3">
      <c r="A74" s="50"/>
      <c r="B74" s="50"/>
      <c r="C74" s="50"/>
      <c r="D74" s="60" t="s">
        <v>27</v>
      </c>
      <c r="E74" s="61"/>
      <c r="F74" s="40">
        <f>IF(F72&lt;&gt;0,1/(F72),"n/a")</f>
        <v>0.80645171623654854</v>
      </c>
      <c r="G74" s="41" t="s">
        <v>8</v>
      </c>
      <c r="H74" s="50"/>
      <c r="I74" s="50"/>
      <c r="J74" s="50"/>
    </row>
    <row r="75" spans="1:10" ht="15" customHeight="1" x14ac:dyDescent="0.25"/>
    <row r="76" spans="1:10" ht="15" customHeight="1" x14ac:dyDescent="0.25"/>
  </sheetData>
  <sheetProtection algorithmName="SHA-512" hashValue="xpCyK2PZkus7WLGSUttRSGNAR5Fn44gp7skwF+5lZyQhq3w2eTwAgVczqg2CC6AQqsReXuyz5Htu0UvE2kQwFA==" saltValue="Yagc8NjywTzJ8DaC1PzQyA==" spinCount="100000" sheet="1" selectLockedCells="1"/>
  <customSheetViews>
    <customSheetView guid="{3D115005-067C-4362-9FFE-156596E5FEEC}" scale="145" showPageBreaks="1" view="pageBreakPreview">
      <selection activeCell="F20" sqref="F20"/>
    </customSheetView>
  </customSheetViews>
  <mergeCells count="17">
    <mergeCell ref="D74:E74"/>
    <mergeCell ref="D68:G68"/>
    <mergeCell ref="D69:E69"/>
    <mergeCell ref="D70:E70"/>
    <mergeCell ref="D71:E71"/>
    <mergeCell ref="D72:E72"/>
    <mergeCell ref="D21:G21"/>
    <mergeCell ref="D30:G30"/>
    <mergeCell ref="D33:G33"/>
    <mergeCell ref="D39:G39"/>
    <mergeCell ref="D66:E66"/>
    <mergeCell ref="D61:E61"/>
    <mergeCell ref="D62:E62"/>
    <mergeCell ref="D63:E63"/>
    <mergeCell ref="D64:E64"/>
    <mergeCell ref="D60:G60"/>
    <mergeCell ref="D36:G36"/>
  </mergeCells>
  <dataValidations count="1">
    <dataValidation type="list" allowBlank="1" showInputMessage="1" showErrorMessage="1" sqref="F69 F61" xr:uid="{00000000-0002-0000-0000-000000000000}">
      <formula1>listemodèles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Conversion tables</vt:lpstr>
      <vt:lpstr>listemodèles</vt:lpstr>
      <vt:lpstr>tableaufocales</vt:lpstr>
      <vt:lpstr>'Conversion tables'!Zone_d_impression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Catherine.barrat@hgh.fr</dc:creator>
  <cp:lastModifiedBy>Arnaud Louboutin</cp:lastModifiedBy>
  <cp:lastPrinted>2015-10-29T16:34:44Z</cp:lastPrinted>
  <dcterms:created xsi:type="dcterms:W3CDTF">2011-03-18T15:56:00Z</dcterms:created>
  <dcterms:modified xsi:type="dcterms:W3CDTF">2020-06-16T16:52:17Z</dcterms:modified>
</cp:coreProperties>
</file>